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ntal Analyz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<sst xmlns="http://schemas.openxmlformats.org/spreadsheetml/2006/main" count="79" uniqueCount="79">
  <si>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 xml:space="preserve">Rental Property Analyzer</t>
  </si>
  <si>
    <t xml:space="preserve">From Realty AI Desk (realtyaidesk.com). Free to use and share.</t>
  </si>
  <si>
    <t xml:space="preserve">How to use: change only the yellow cells with blue text. The values already there are an example property, not a recommendation.</t>
  </si>
  <si>
    <t xml:space="preserve">Includes the reverse question investors ask: the highest price that still hits your target return.</t>
  </si>
  <si>
    <t xml:space="preserve">Purchase and loan (inputs)</t>
  </si>
  <si>
    <t xml:space="preserve">Purchase price ($)</t>
  </si>
  <si>
    <t xml:space="preserve">Down payment (% of price)</t>
  </si>
  <si>
    <t xml:space="preserve">Down payment requirements differ for investment properties; check with your lender.</t>
  </si>
  <si>
    <t xml:space="preserve">Interest rate (annual)</t>
  </si>
  <si>
    <t xml:space="preserve">Your quoted rate.</t>
  </si>
  <si>
    <t xml:space="preserve">Loan term (years)</t>
  </si>
  <si>
    <t xml:space="preserve">Closing costs (% of price)</t>
  </si>
  <si>
    <t xml:space="preserve">Lender, title and escrow fees. Use your own estimate.</t>
  </si>
  <si>
    <t xml:space="preserve">Upfront repairs ($)</t>
  </si>
  <si>
    <t xml:space="preserve">Work needed before the first tenant.</t>
  </si>
  <si>
    <t xml:space="preserve">Income (inputs)</t>
  </si>
  <si>
    <t xml:space="preserve">Monthly rent ($)</t>
  </si>
  <si>
    <t xml:space="preserve">Use comparable rents, not the asking rent of the listing.</t>
  </si>
  <si>
    <t xml:space="preserve">Other monthly income ($)</t>
  </si>
  <si>
    <t xml:space="preserve">Parking, laundry, storage.</t>
  </si>
  <si>
    <t xml:space="preserve">Vacancy (% of gross income)</t>
  </si>
  <si>
    <t xml:space="preserve">Time the unit sits empty, plus unpaid rent.</t>
  </si>
  <si>
    <t xml:space="preserve">Operating expenses (inputs)</t>
  </si>
  <si>
    <t xml:space="preserve">Property management (% of collected income)</t>
  </si>
  <si>
    <t xml:space="preserve">Applied after vacancy. Enter 0 if you self-manage, but your time still has a cost.</t>
  </si>
  <si>
    <t xml:space="preserve">Maintenance (% of gross income)</t>
  </si>
  <si>
    <t xml:space="preserve">Routine repairs.</t>
  </si>
  <si>
    <t xml:space="preserve">Capital expenditures reserve (% of gross income)</t>
  </si>
  <si>
    <t xml:space="preserve">Roof, HVAC, water heater, appliances over time.</t>
  </si>
  <si>
    <t xml:space="preserve">Property tax ($ per year)</t>
  </si>
  <si>
    <t xml:space="preserve">The seller's current bill may not be what you pay; ask the county how it will be assessed after the sale.</t>
  </si>
  <si>
    <t xml:space="preserve">Insurance ($ per year)</t>
  </si>
  <si>
    <t xml:space="preserve">Landlord policy.</t>
  </si>
  <si>
    <t xml:space="preserve">HOA ($ per month)</t>
  </si>
  <si>
    <t xml:space="preserve">Owner-paid utilities ($ per month)</t>
  </si>
  <si>
    <t xml:space="preserve">Water, trash, or anything not paid by the tenant.</t>
  </si>
  <si>
    <t xml:space="preserve">Your targets (inputs)</t>
  </si>
  <si>
    <t xml:space="preserve">Target cash-on-cash return</t>
  </si>
  <si>
    <t xml:space="preserve">The return you want on the cash you put in.</t>
  </si>
  <si>
    <t xml:space="preserve">Target cap rate</t>
  </si>
  <si>
    <t xml:space="preserve">Used for the price you could pay at that cap rate.</t>
  </si>
  <si>
    <t xml:space="preserve">Results (calculated)</t>
  </si>
  <si>
    <t xml:space="preserve">Loan amount</t>
  </si>
  <si>
    <t xml:space="preserve">Monthly principal and interest</t>
  </si>
  <si>
    <t xml:space="preserve">Does not include taxes or insurance; those are in operating expenses.</t>
  </si>
  <si>
    <t xml:space="preserve">Total cash invested</t>
  </si>
  <si>
    <t xml:space="preserve">Down payment + closing costs + repairs.</t>
  </si>
  <si>
    <t xml:space="preserve">Gross scheduled income (annual)</t>
  </si>
  <si>
    <t xml:space="preserve">Vacancy loss</t>
  </si>
  <si>
    <t xml:space="preserve">Effective gross income</t>
  </si>
  <si>
    <t xml:space="preserve">Property management</t>
  </si>
  <si>
    <t xml:space="preserve">Maintenance</t>
  </si>
  <si>
    <t xml:space="preserve">Capital expenditures reserve</t>
  </si>
  <si>
    <t xml:space="preserve">Taxes, insurance, HOA and utilities</t>
  </si>
  <si>
    <t xml:space="preserve">Total operating expenses</t>
  </si>
  <si>
    <t xml:space="preserve">Net operating income (NOI)</t>
  </si>
  <si>
    <t xml:space="preserve">Income after operating expenses, before the mortgage.</t>
  </si>
  <si>
    <t xml:space="preserve">Annual debt service</t>
  </si>
  <si>
    <t xml:space="preserve">Annual cash flow</t>
  </si>
  <si>
    <t xml:space="preserve">Monthly cash flow</t>
  </si>
  <si>
    <t xml:space="preserve">Cap rate</t>
  </si>
  <si>
    <t xml:space="preserve">NOI / price. Ignores financing.</t>
  </si>
  <si>
    <t xml:space="preserve">Cash-on-cash return</t>
  </si>
  <si>
    <t xml:space="preserve">Annual cash flow / cash invested.</t>
  </si>
  <si>
    <t xml:space="preserve">Debt service coverage ratio (DSCR)</t>
  </si>
  <si>
    <t xml:space="preserve">NOI / debt service. Below 1.0x the rent does not cover the mortgage. Each lender sets its own minimum; ask yours.</t>
  </si>
  <si>
    <t xml:space="preserve">Gross rent multiplier</t>
  </si>
  <si>
    <t xml:space="preserve">Price / gross annual income. Lower is cheaper.</t>
  </si>
  <si>
    <t xml:space="preserve">Rent as % of price (the "1% rule")</t>
  </si>
  <si>
    <t xml:space="preserve">A quick screen, not a verdict: 1% or more passes.</t>
  </si>
  <si>
    <t xml:space="preserve">The reverse view (calculated)</t>
  </si>
  <si>
    <t xml:space="preserve">Break-even monthly rent</t>
  </si>
  <si>
    <t xml:space="preserve">Rent at which monthly cash flow is $0, with everything else unchanged.</t>
  </si>
  <si>
    <t xml:space="preserve">Highest price for your target cash-on-cash</t>
  </si>
  <si>
    <t xml:space="preserve">Same rent, rate and expenses. Holds property tax constant.</t>
  </si>
  <si>
    <t xml:space="preserve">Highest price for your target cap rate</t>
  </si>
  <si>
    <t xml:space="preserve">NOI / target cap rate.</t>
  </si>
  <si>
    <t xml:space="preserve">Conventions used: vacancy, maintenance and CapEx are % of gross scheduled income; management is % of income actually collected. Change the inputs if you use a different convention.</t>
  </si>
  <si>
    <t xml:space="preserve">The 1% rule and target returns are rules of thumb, not standards. This sheet gives estimates only and is not financial or tax advice.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</si>
</sst>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%;\(0.0%\);\-"/>
    <numFmt numFmtId="167" formatCode="0.00%;\(0.00%\);\-"/>
    <numFmt numFmtId="168" formatCode="0"/>
    <numFmt numFmtId="169" formatCode="\$#,##0.00;&quot;($&quot;#,##0.00\);\-"/>
    <numFmt numFmtId="170" formatCode="0.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6A62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101A1C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3F1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C6A62"/>
      <rgbColor rgb="FFBBBBBB"/>
      <rgbColor rgb="FF808080"/>
      <rgbColor rgb="FF9999FF"/>
      <rgbColor rgb="FF993366"/>
      <rgbColor rgb="FFFFFFCC"/>
      <rgbColor rgb="FFE3F1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01A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7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4" t="s">
        <v>5</v>
      </c>
      <c r="B7" s="5" t="n">
        <v>300000</v>
      </c>
      <c r="C7" s="2"/>
    </row>
    <row r="8" customFormat="false" ht="15" hidden="false" customHeight="false" outlineLevel="0" collapsed="false">
      <c r="A8" s="4" t="s">
        <v>6</v>
      </c>
      <c r="B8" s="6" t="n">
        <v>0.25</v>
      </c>
      <c r="C8" s="2" t="s">
        <v>7</v>
      </c>
    </row>
    <row r="9" customFormat="false" ht="15" hidden="false" customHeight="false" outlineLevel="0" collapsed="false">
      <c r="A9" s="4" t="s">
        <v>8</v>
      </c>
      <c r="B9" s="7" t="n">
        <v>0.07</v>
      </c>
      <c r="C9" s="2" t="s">
        <v>9</v>
      </c>
    </row>
    <row r="10" customFormat="false" ht="15" hidden="false" customHeight="false" outlineLevel="0" collapsed="false">
      <c r="A10" s="4" t="s">
        <v>10</v>
      </c>
      <c r="B10" s="8" t="n">
        <v>30</v>
      </c>
      <c r="C10" s="2"/>
    </row>
    <row r="11" customFormat="false" ht="15" hidden="false" customHeight="false" outlineLevel="0" collapsed="false">
      <c r="A11" s="4" t="s">
        <v>11</v>
      </c>
      <c r="B11" s="6" t="n">
        <v>0.03</v>
      </c>
      <c r="C11" s="2" t="s">
        <v>12</v>
      </c>
    </row>
    <row r="12" customFormat="false" ht="15" hidden="false" customHeight="false" outlineLevel="0" collapsed="false">
      <c r="A12" s="4" t="s">
        <v>13</v>
      </c>
      <c r="B12" s="5" t="n">
        <v>5000</v>
      </c>
      <c r="C12" s="2" t="s">
        <v>14</v>
      </c>
    </row>
    <row r="14" customFormat="false" ht="15" hidden="false" customHeight="false" outlineLevel="0" collapsed="false">
      <c r="A14" s="3" t="s">
        <v>15</v>
      </c>
    </row>
    <row r="15" customFormat="false" ht="15" hidden="false" customHeight="false" outlineLevel="0" collapsed="false">
      <c r="A15" s="4" t="s">
        <v>16</v>
      </c>
      <c r="B15" s="5" t="n">
        <v>2400</v>
      </c>
      <c r="C15" s="2" t="s">
        <v>17</v>
      </c>
    </row>
    <row r="16" customFormat="false" ht="15" hidden="false" customHeight="false" outlineLevel="0" collapsed="false">
      <c r="A16" s="4" t="s">
        <v>18</v>
      </c>
      <c r="B16" s="5" t="n">
        <v>0</v>
      </c>
      <c r="C16" s="2" t="s">
        <v>19</v>
      </c>
    </row>
    <row r="17" customFormat="false" ht="15" hidden="false" customHeight="false" outlineLevel="0" collapsed="false">
      <c r="A17" s="4" t="s">
        <v>20</v>
      </c>
      <c r="B17" s="6" t="n">
        <v>0.05</v>
      </c>
      <c r="C17" s="2" t="s">
        <v>21</v>
      </c>
    </row>
    <row r="19" customFormat="false" ht="15" hidden="false" customHeight="false" outlineLevel="0" collapsed="false">
      <c r="A19" s="3" t="s">
        <v>22</v>
      </c>
    </row>
    <row r="20" customFormat="false" ht="15" hidden="false" customHeight="false" outlineLevel="0" collapsed="false">
      <c r="A20" s="4" t="s">
        <v>23</v>
      </c>
      <c r="B20" s="6" t="n">
        <v>0.08</v>
      </c>
      <c r="C20" s="2" t="s">
        <v>24</v>
      </c>
    </row>
    <row r="21" customFormat="false" ht="15" hidden="false" customHeight="false" outlineLevel="0" collapsed="false">
      <c r="A21" s="4" t="s">
        <v>25</v>
      </c>
      <c r="B21" s="6" t="n">
        <v>0.05</v>
      </c>
      <c r="C21" s="2" t="s">
        <v>26</v>
      </c>
    </row>
    <row r="22" customFormat="false" ht="15" hidden="false" customHeight="false" outlineLevel="0" collapsed="false">
      <c r="A22" s="4" t="s">
        <v>27</v>
      </c>
      <c r="B22" s="6" t="n">
        <v>0.05</v>
      </c>
      <c r="C22" s="2" t="s">
        <v>28</v>
      </c>
    </row>
    <row r="23" customFormat="false" ht="15" hidden="false" customHeight="false" outlineLevel="0" collapsed="false">
      <c r="A23" s="4" t="s">
        <v>29</v>
      </c>
      <c r="B23" s="5" t="n">
        <v>3600</v>
      </c>
      <c r="C23" s="2" t="s">
        <v>30</v>
      </c>
    </row>
    <row r="24" customFormat="false" ht="15" hidden="false" customHeight="false" outlineLevel="0" collapsed="false">
      <c r="A24" s="4" t="s">
        <v>31</v>
      </c>
      <c r="B24" s="5" t="n">
        <v>1500</v>
      </c>
      <c r="C24" s="2" t="s">
        <v>32</v>
      </c>
    </row>
    <row r="25" customFormat="false" ht="15" hidden="false" customHeight="false" outlineLevel="0" collapsed="false">
      <c r="A25" s="4" t="s">
        <v>33</v>
      </c>
      <c r="B25" s="5" t="n">
        <v>0</v>
      </c>
      <c r="C25" s="2"/>
    </row>
    <row r="26" customFormat="false" ht="15" hidden="false" customHeight="false" outlineLevel="0" collapsed="false">
      <c r="A26" s="4" t="s">
        <v>34</v>
      </c>
      <c r="B26" s="5" t="n">
        <v>0</v>
      </c>
      <c r="C26" s="2" t="s">
        <v>35</v>
      </c>
    </row>
    <row r="28" customFormat="false" ht="15" hidden="false" customHeight="false" outlineLevel="0" collapsed="false">
      <c r="A28" s="3" t="s">
        <v>36</v>
      </c>
    </row>
    <row r="29" customFormat="false" ht="15" hidden="false" customHeight="false" outlineLevel="0" collapsed="false">
      <c r="A29" s="4" t="s">
        <v>37</v>
      </c>
      <c r="B29" s="6" t="n">
        <v>0.08</v>
      </c>
      <c r="C29" s="2" t="s">
        <v>38</v>
      </c>
    </row>
    <row r="30" customFormat="false" ht="15" hidden="false" customHeight="false" outlineLevel="0" collapsed="false">
      <c r="A30" s="4" t="s">
        <v>39</v>
      </c>
      <c r="B30" s="6" t="n">
        <v>0.06</v>
      </c>
      <c r="C30" s="2" t="s">
        <v>40</v>
      </c>
    </row>
    <row r="32" customFormat="false" ht="15" hidden="false" customHeight="false" outlineLevel="0" collapsed="false">
      <c r="A32" s="3" t="s">
        <v>41</v>
      </c>
    </row>
    <row r="33" customFormat="false" ht="15" hidden="false" customHeight="false" outlineLevel="0" collapsed="false">
      <c r="A33" s="4" t="s">
        <v>42</v>
      </c>
      <c r="B33" s="9" t="n">
        <f aca="false">B7*(1-B8)</f>
        <v>225000</v>
      </c>
      <c r="C33" s="2"/>
    </row>
    <row r="34" customFormat="false" ht="15" hidden="false" customHeight="false" outlineLevel="0" collapsed="false">
      <c r="A34" s="4" t="s">
        <v>43</v>
      </c>
      <c r="B34" s="10" t="n">
        <f aca="false">IF(B9=0,B33/(B10*12),-PMT(B9/12,B10*12,B33))</f>
        <v>1496.93061415316</v>
      </c>
      <c r="C34" s="2" t="s">
        <v>44</v>
      </c>
    </row>
    <row r="35" customFormat="false" ht="15" hidden="false" customHeight="false" outlineLevel="0" collapsed="false">
      <c r="A35" s="4" t="s">
        <v>45</v>
      </c>
      <c r="B35" s="9" t="n">
        <f aca="false">B7*B8+B7*B11+B12</f>
        <v>89000</v>
      </c>
      <c r="C35" s="2" t="s">
        <v>46</v>
      </c>
    </row>
    <row r="36" customFormat="false" ht="15" hidden="false" customHeight="false" outlineLevel="0" collapsed="false">
      <c r="A36" s="4" t="s">
        <v>47</v>
      </c>
      <c r="B36" s="9" t="n">
        <f aca="false">12*(B15+B16)</f>
        <v>28800</v>
      </c>
      <c r="C36" s="2"/>
    </row>
    <row r="37" customFormat="false" ht="15" hidden="false" customHeight="false" outlineLevel="0" collapsed="false">
      <c r="A37" s="4" t="s">
        <v>48</v>
      </c>
      <c r="B37" s="9" t="n">
        <f aca="false">B36*B17</f>
        <v>1440</v>
      </c>
      <c r="C37" s="2"/>
    </row>
    <row r="38" customFormat="false" ht="15" hidden="false" customHeight="false" outlineLevel="0" collapsed="false">
      <c r="A38" s="4" t="s">
        <v>49</v>
      </c>
      <c r="B38" s="9" t="n">
        <f aca="false">B36-B37</f>
        <v>27360</v>
      </c>
      <c r="C38" s="2"/>
    </row>
    <row r="39" customFormat="false" ht="15" hidden="false" customHeight="false" outlineLevel="0" collapsed="false">
      <c r="A39" s="4" t="s">
        <v>50</v>
      </c>
      <c r="B39" s="9" t="n">
        <f aca="false">B38*B20</f>
        <v>2188.8</v>
      </c>
      <c r="C39" s="2"/>
    </row>
    <row r="40" customFormat="false" ht="15" hidden="false" customHeight="false" outlineLevel="0" collapsed="false">
      <c r="A40" s="4" t="s">
        <v>51</v>
      </c>
      <c r="B40" s="9" t="n">
        <f aca="false">B36*B21</f>
        <v>1440</v>
      </c>
      <c r="C40" s="2"/>
    </row>
    <row r="41" customFormat="false" ht="15" hidden="false" customHeight="false" outlineLevel="0" collapsed="false">
      <c r="A41" s="4" t="s">
        <v>52</v>
      </c>
      <c r="B41" s="9" t="n">
        <f aca="false">B36*B22</f>
        <v>1440</v>
      </c>
      <c r="C41" s="2"/>
    </row>
    <row r="42" customFormat="false" ht="15" hidden="false" customHeight="false" outlineLevel="0" collapsed="false">
      <c r="A42" s="4" t="s">
        <v>53</v>
      </c>
      <c r="B42" s="9" t="n">
        <f aca="false">B23+B24+12*(B25+B26)</f>
        <v>5100</v>
      </c>
      <c r="C42" s="2"/>
    </row>
    <row r="43" customFormat="false" ht="15" hidden="false" customHeight="false" outlineLevel="0" collapsed="false">
      <c r="A43" s="4" t="s">
        <v>54</v>
      </c>
      <c r="B43" s="9" t="n">
        <f aca="false">SUM(B39:B42)</f>
        <v>10168.8</v>
      </c>
      <c r="C43" s="2"/>
    </row>
    <row r="44" customFormat="false" ht="15" hidden="false" customHeight="false" outlineLevel="0" collapsed="false">
      <c r="A44" s="11" t="s">
        <v>55</v>
      </c>
      <c r="B44" s="12" t="n">
        <f aca="false">B38-B43</f>
        <v>17191.2</v>
      </c>
      <c r="C44" s="2" t="s">
        <v>56</v>
      </c>
    </row>
    <row r="45" customFormat="false" ht="15" hidden="false" customHeight="false" outlineLevel="0" collapsed="false">
      <c r="A45" s="4" t="s">
        <v>57</v>
      </c>
      <c r="B45" s="9" t="n">
        <f aca="false">12*B34</f>
        <v>17963.1673698379</v>
      </c>
      <c r="C45" s="2"/>
    </row>
    <row r="46" customFormat="false" ht="15" hidden="false" customHeight="false" outlineLevel="0" collapsed="false">
      <c r="A46" s="11" t="s">
        <v>58</v>
      </c>
      <c r="B46" s="12" t="n">
        <f aca="false">B44-B45</f>
        <v>-771.967369837945</v>
      </c>
      <c r="C46" s="2"/>
    </row>
    <row r="47" customFormat="false" ht="15" hidden="false" customHeight="false" outlineLevel="0" collapsed="false">
      <c r="A47" s="11" t="s">
        <v>59</v>
      </c>
      <c r="B47" s="13" t="n">
        <f aca="false">B46/12</f>
        <v>-64.3306141531621</v>
      </c>
      <c r="C47" s="2"/>
    </row>
    <row r="48" customFormat="false" ht="15" hidden="false" customHeight="false" outlineLevel="0" collapsed="false">
      <c r="A48" s="4" t="s">
        <v>60</v>
      </c>
      <c r="B48" s="14" t="n">
        <f aca="false">IFERROR(B44/B7,0)</f>
        <v>0.057304</v>
      </c>
      <c r="C48" s="2" t="s">
        <v>61</v>
      </c>
    </row>
    <row r="49" customFormat="false" ht="15" hidden="false" customHeight="false" outlineLevel="0" collapsed="false">
      <c r="A49" s="11" t="s">
        <v>62</v>
      </c>
      <c r="B49" s="15" t="n">
        <f aca="false">IFERROR(B46/B35,0)</f>
        <v>-0.00867379067233646</v>
      </c>
      <c r="C49" s="2" t="s">
        <v>63</v>
      </c>
    </row>
    <row r="50" customFormat="false" ht="15" hidden="false" customHeight="false" outlineLevel="0" collapsed="false">
      <c r="A50" s="4" t="s">
        <v>64</v>
      </c>
      <c r="B50" s="16" t="n">
        <f aca="false">IFERROR(B44/B45,0)</f>
        <v>0.95702498596466</v>
      </c>
      <c r="C50" s="2" t="s">
        <v>65</v>
      </c>
    </row>
    <row r="51" customFormat="false" ht="15" hidden="false" customHeight="false" outlineLevel="0" collapsed="false">
      <c r="A51" s="4" t="s">
        <v>66</v>
      </c>
      <c r="B51" s="16" t="n">
        <f aca="false">IFERROR(B7/B36,0)</f>
        <v>10.4166666666667</v>
      </c>
      <c r="C51" s="2" t="s">
        <v>67</v>
      </c>
    </row>
    <row r="52" customFormat="false" ht="15" hidden="false" customHeight="false" outlineLevel="0" collapsed="false">
      <c r="A52" s="4" t="s">
        <v>68</v>
      </c>
      <c r="B52" s="14" t="n">
        <f aca="false">IFERROR(B15/B7,0)</f>
        <v>0.008</v>
      </c>
      <c r="C52" s="2" t="s">
        <v>69</v>
      </c>
    </row>
    <row r="54" customFormat="false" ht="15" hidden="false" customHeight="false" outlineLevel="0" collapsed="false">
      <c r="A54" s="3" t="s">
        <v>70</v>
      </c>
    </row>
    <row r="55" customFormat="false" ht="15" hidden="false" customHeight="false" outlineLevel="0" collapsed="false">
      <c r="A55" s="11" t="s">
        <v>71</v>
      </c>
      <c r="B55" s="13" t="n">
        <f aca="false">IFERROR((B42+B45)/(12*((1-B17)*(1-B20)-B21-B22))-B16,0)</f>
        <v>2483.11448856998</v>
      </c>
      <c r="C55" s="2" t="s">
        <v>72</v>
      </c>
    </row>
    <row r="56" customFormat="false" ht="15" hidden="false" customHeight="false" outlineLevel="0" collapsed="false">
      <c r="A56" s="11" t="s">
        <v>73</v>
      </c>
      <c r="B56" s="12" t="n">
        <f aca="false">IFERROR(MAX((B44-B29*B12)/(IF(B9=0,12*(1-B8)/(B10*12),-12*PMT(B9/12,B10*12,1-B8))+B29*(B8+B11)),0),0)</f>
        <v>204080.777986195</v>
      </c>
      <c r="C56" s="2" t="s">
        <v>74</v>
      </c>
    </row>
    <row r="57" customFormat="false" ht="15" hidden="false" customHeight="false" outlineLevel="0" collapsed="false">
      <c r="A57" s="11" t="s">
        <v>75</v>
      </c>
      <c r="B57" s="12" t="n">
        <f aca="false">IFERROR(B44/B30,0)</f>
        <v>286520</v>
      </c>
      <c r="C57" s="2" t="s">
        <v>76</v>
      </c>
    </row>
    <row r="59" customFormat="false" ht="15" hidden="false" customHeight="false" outlineLevel="0" collapsed="false">
      <c r="A59" s="2" t="s">
        <v>77</v>
      </c>
    </row>
    <row r="60" customFormat="false" ht="15" hidden="false" customHeight="false" outlineLevel="0" collapsed="false">
      <c r="A60" s="2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2026-10-18T14:11:17Z</dcterms:created>
  <dc:creator>openpyxl</dc:creator>
  <dc:description/>
  <dc:language>en-US</dc:language>
  <cp:lastModifiedBy/>
  <dcterms:modified xsi:type="dcterms:W3CDTF">2026-10-18T14:11:17Z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